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cipiodetocancipa-my.sharepoint.com/personal/soniam_rodriguez_tocancipa_gov_co/Documents/1. MI COMPU/1500 INFRAESTRUCTURA/1. OBRAS EN EJECUCIÓN/2. CTOINT 001 MT 2026 - DETERCONSA 2/2. EJECUCIÓN/MODIF 1  SOPORTES/PRESUPUESTOS DEFINITIVOS/"/>
    </mc:Choice>
  </mc:AlternateContent>
  <xr:revisionPtr revIDLastSave="52" documentId="13_ncr:1_{4E79C3EE-F058-4695-9F8E-0E9460C4EBDD}" xr6:coauthVersionLast="47" xr6:coauthVersionMax="47" xr10:uidLastSave="{1CCA0790-7747-4C14-AAF5-A7F2CDE30556}"/>
  <bookViews>
    <workbookView xWindow="-120" yWindow="-120" windowWidth="29040" windowHeight="15720" xr2:uid="{20FF6E0C-80A5-4627-9918-86478B2160EE}"/>
  </bookViews>
  <sheets>
    <sheet name="LONGIT VERGANZO" sheetId="1" r:id="rId1"/>
  </sheets>
  <externalReferences>
    <externalReference r:id="rId2"/>
  </externalReferences>
  <definedNames>
    <definedName name="a_i_u">'[1]Presupueto Planeacion'!$N$28</definedName>
    <definedName name="acero">[1]Memorias!$J$122</definedName>
    <definedName name="afirmado">[1]Memorias!$J$73</definedName>
    <definedName name="aiu" localSheetId="0">#REF!</definedName>
    <definedName name="aiu">#REF!</definedName>
    <definedName name="Ancho_base">[1]Memorias!$C$38</definedName>
    <definedName name="ANCHOPH">[1]Memorias!$C$37</definedName>
    <definedName name="_xlnm.Print_Area" localSheetId="0">'LONGIT VERGANZO'!$A$1:$F$94</definedName>
    <definedName name="ciclopeo">[1]Memorias!$J$87</definedName>
    <definedName name="concretod">[1]Memorias!$J$83</definedName>
    <definedName name="conformacion">[1]Memorias!$J$70</definedName>
    <definedName name="demoliciones">[1]Memorias!$J$128</definedName>
    <definedName name="despacho" localSheetId="0">#REF!</definedName>
    <definedName name="despacho">#REF!</definedName>
    <definedName name="excavaciones">[1]Memorias!$J$78</definedName>
    <definedName name="LREAL">[1]Memorias!$D$54</definedName>
    <definedName name="nombfunc" localSheetId="0">#REF!</definedName>
    <definedName name="nombfunc">#REF!</definedName>
    <definedName name="NOMBFUNCIONARIO">'[1]Presupueto Planeacion'!$A$40</definedName>
    <definedName name="NUMRAMPAS">[1]Memorias!$C$46</definedName>
    <definedName name="Rellenos">[1]Memorias!$J$126</definedName>
    <definedName name="_xlnm.Print_Titles" localSheetId="0">'LONGIT VERGANZO'!$1:$3</definedName>
    <definedName name="total_calzada">[1]Memorias!#REF!</definedName>
    <definedName name="Totalcunetas">[1]Memorias!$J$97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1" l="1"/>
  <c r="F80" i="1"/>
  <c r="F88" i="1"/>
  <c r="F78" i="1"/>
  <c r="F77" i="1"/>
  <c r="F71" i="1"/>
  <c r="F70" i="1"/>
  <c r="F67" i="1"/>
  <c r="F66" i="1"/>
  <c r="G65" i="1"/>
  <c r="F65" i="1"/>
  <c r="F64" i="1"/>
  <c r="F63" i="1"/>
  <c r="F60" i="1"/>
  <c r="F59" i="1"/>
  <c r="F58" i="1"/>
  <c r="F57" i="1"/>
  <c r="F56" i="1"/>
  <c r="F55" i="1"/>
  <c r="F54" i="1"/>
  <c r="F53" i="1"/>
  <c r="F52" i="1"/>
  <c r="F49" i="1"/>
  <c r="F50" i="1" s="1"/>
  <c r="F48" i="1"/>
  <c r="F47" i="1"/>
  <c r="F46" i="1"/>
  <c r="F45" i="1"/>
  <c r="F42" i="1"/>
  <c r="F41" i="1"/>
  <c r="F40" i="1"/>
  <c r="F43" i="1" s="1"/>
  <c r="F39" i="1"/>
  <c r="F38" i="1"/>
  <c r="F35" i="1"/>
  <c r="F34" i="1"/>
  <c r="F36" i="1" s="1"/>
  <c r="F31" i="1"/>
  <c r="F30" i="1"/>
  <c r="F32" i="1" s="1"/>
  <c r="F29" i="1"/>
  <c r="F28" i="1"/>
  <c r="F27" i="1"/>
  <c r="H24" i="1"/>
  <c r="F24" i="1"/>
  <c r="F23" i="1"/>
  <c r="F22" i="1"/>
  <c r="F25" i="1" s="1"/>
  <c r="F19" i="1"/>
  <c r="F18" i="1"/>
  <c r="F20" i="1" s="1"/>
  <c r="F15" i="1"/>
  <c r="F14" i="1"/>
  <c r="F13" i="1"/>
  <c r="F12" i="1"/>
  <c r="F16" i="1" s="1"/>
  <c r="F9" i="1"/>
  <c r="F8" i="1"/>
  <c r="F7" i="1"/>
  <c r="F6" i="1"/>
  <c r="F5" i="1"/>
  <c r="F10" i="1" s="1"/>
  <c r="F72" i="1" l="1"/>
  <c r="F68" i="1"/>
  <c r="F74" i="1" s="1"/>
  <c r="F61" i="1"/>
  <c r="F75" i="1" l="1"/>
  <c r="G82" i="1" l="1"/>
  <c r="E90" i="1"/>
  <c r="H80" i="1"/>
  <c r="I75" i="1" s="1"/>
</calcChain>
</file>

<file path=xl/sharedStrings.xml><?xml version="1.0" encoding="utf-8"?>
<sst xmlns="http://schemas.openxmlformats.org/spreadsheetml/2006/main" count="145" uniqueCount="102">
  <si>
    <t>SECRETARIA DE INFRAESTRUCTURA - ALCALDIA  MUNICIPAL DE TOCANCIPA</t>
  </si>
  <si>
    <t>CONSTRUCCIÓN DE LA PRIMERA ETAPA DE LA VÍA LONGITUDINAL VERGANZO DEL MUNICIPIO DE TOCANCIPA</t>
  </si>
  <si>
    <t>ML</t>
  </si>
  <si>
    <t>ÍTEM</t>
  </si>
  <si>
    <t>DESCRIPCIÓN</t>
  </si>
  <si>
    <t>UNIDAD</t>
  </si>
  <si>
    <t>CANTIDAD</t>
  </si>
  <si>
    <t>VALOR 
UNITARIO</t>
  </si>
  <si>
    <t>PARCIAL</t>
  </si>
  <si>
    <t>PRELIMINARES</t>
  </si>
  <si>
    <t>CAMPAMENTO 18 M2</t>
  </si>
  <si>
    <t>UN</t>
  </si>
  <si>
    <t>CERCA EN ALAMBRE DE PUA 4 HILOS</t>
  </si>
  <si>
    <t>CERCA EN TELA VERDE H = 2.10 M</t>
  </si>
  <si>
    <t>TRAZADO LOCALIZACION Y REPLANTEO TOPOGRAFICO</t>
  </si>
  <si>
    <t>M2</t>
  </si>
  <si>
    <t>DEMOLICIÓN DE ESTRUCTURAS (INCLUYE CARGUE Y RETIRO DE SOBRANTES A UNA DISTANCIA DE 5 KM</t>
  </si>
  <si>
    <t>M3</t>
  </si>
  <si>
    <t>TOTAL PRELIMINARES</t>
  </si>
  <si>
    <t>EXCAVACIONES Y RELLENOS</t>
  </si>
  <si>
    <t>EXCAVACIÓN MANUAL EN MATERIAL COMÚN H=0.0-2.0 M (INCLUYE RETIRO DE SOBRANTES A UNA DISTANCIA MENOR DE 5 KM)</t>
  </si>
  <si>
    <t>EXCAVACIONES VARIAS A MAQUINA SIN CLASIFICAR (INCLUYE RETIRO DE SOBRANTES A UNA DISTANCIA MENOR A 5 KM)</t>
  </si>
  <si>
    <t>TRANSPORTE DE MATERIALES PROV. DE EXPLANACIÓN, CANALES, PRESTAMOS, SOBREACARREOS Y DERRUMBES</t>
  </si>
  <si>
    <t>M3-KM</t>
  </si>
  <si>
    <t>RELLENO EN RECEBO COMÚN COMPACTADO MECÁNICAMENTE</t>
  </si>
  <si>
    <t>TOTAL EXCAVACIONES Y RELLENOS</t>
  </si>
  <si>
    <t>ALCANTARILLADO - EXCAVACIONES</t>
  </si>
  <si>
    <t>ENTIBADO TIPO 2 (1/7 UTILIZACIONES)</t>
  </si>
  <si>
    <t>RELLENO  "ARENA DE PEÑA"</t>
  </si>
  <si>
    <t>TOTAL ALCANTARILLADO - EXCAVACIONES</t>
  </si>
  <si>
    <t>ALCANTARILLADO - TUBERÍA SANITARIA</t>
  </si>
  <si>
    <t>TUBERÍA PVC ALCANTARILLADO 8"</t>
  </si>
  <si>
    <t>TUBERÍA PVC ALCANTARILLADO 10"</t>
  </si>
  <si>
    <t>TUBERÍA PVC ALCANTARILLADO 12"</t>
  </si>
  <si>
    <t>TOTAL ALCANTARILLADO - TUBERÍA SANITARIA</t>
  </si>
  <si>
    <t>ALCANTARILLADO - SUMIDEROS Y POZOS RED SANITARIA Y PLIVIAL</t>
  </si>
  <si>
    <t>PLACA DE FONDO POZO D=1.7M, E=0.25M (CONCRETO 3000 PSI CON REFUERZO)</t>
  </si>
  <si>
    <t>CILINDRO POZO EN LADRILLO TOLETE, Di=1.20M, E=0.25M  (INC. PAÑETE INTERNO E=1.5CM Y CAÑUELA)</t>
  </si>
  <si>
    <t>CUBIERTA POZO D= 1.7M, E=0.20M C0NCRETO 3000 PSI CON REFUERZO (INCLUYE ARO Y TAPA HF)</t>
  </si>
  <si>
    <t>CAJA DE INSPECCIÓN DE 0.6x0.6m (H=0.6m. Incluye Suministro y Construcción. Incluye Marco y Tapa. No Inc. Base y Cañuela)</t>
  </si>
  <si>
    <t>SUMIDERO EN CONCRETO CON REJILLA
EN FIBROCEMENTO Y VENTANA LATERAL SL-100</t>
  </si>
  <si>
    <t>TOTAL ALCANTARILLADO - SUMIDEROS Y POZOS SANITARIA</t>
  </si>
  <si>
    <t>ALCANTARILLADO - TUBERÍA PLUVIAL</t>
  </si>
  <si>
    <t>TUBERÍA PVC ALCANTARILLADO REFORZADO 24"</t>
  </si>
  <si>
    <t xml:space="preserve">SUMINISTRO E INSTALACIÓN DE TUBERÍA PVC ALCANTARILLADO REFORZADO Ø=36" </t>
  </si>
  <si>
    <t>TOTAL ALCANTARILLADO - TUBERÍA PLUVIAL</t>
  </si>
  <si>
    <t>ANDENES Y SARDINELES</t>
  </si>
  <si>
    <t>TABLETA PREFABRICADA  A-20 (20X20CM )</t>
  </si>
  <si>
    <t>RELLENO "ARENA DE PEÑA"</t>
  </si>
  <si>
    <t>SARDINEL PREFABRICADO A-10</t>
  </si>
  <si>
    <t>SARDINEL BAJO A-85 PARA RAMPAS (INCLUYE SUMINSITRO E INSTALACIÓN Y 3 CM MORTERO NIVELACION DE 2000 PSI</t>
  </si>
  <si>
    <t>BORDILLO PREFABRICADO A-80</t>
  </si>
  <si>
    <t>TOTAL ANDENES Y SARDINELES</t>
  </si>
  <si>
    <t>SEÑALIZACIÓN</t>
  </si>
  <si>
    <t>PINTURA DE TRÁFICO - IMPRIMANTE NEGRO A=15CM. SUMINISTRO Y APLICACIÓN.</t>
  </si>
  <si>
    <t xml:space="preserve">ML </t>
  </si>
  <si>
    <t>Se realiza el ajuste del precio unitario para esta actividad con el fin de unificar y estandarizar los valores en todos los presupuestos del proyecto. "El precio de $7.568 se justifica como el valor necesario para cubrir el suministro de pintura de tráfico de alta calidad y el imprimante negro, considerando los incrementos recientes en los costos de materiales derivados del petróleo. Adicionalmente, el valor unificado contempla los rendimientos reales de mano de obra y equipo (señalización y aplicación) para franjas de 15 cm, asegurando la sostenibilidad financiera de la actividad en comparación con los otros presupuestos de la entidad."</t>
  </si>
  <si>
    <t>PINTURA PLASTICO EN FRIO METILMETACRILATO DE A=20 CM PARA LINEAS DE DEMARCACIÓN, CON MICROESFERAS  Y ESPESOR SECO SEGÚN NORMA NTC 4744. SUMINISTRO Y APLICACIÓN</t>
  </si>
  <si>
    <t>PINTURA PLASTICO EN FRIO METILMETACRILATO DE A=20 CM PARA MARCAS VIALES, CON MICROESFERAS  Y ESPESOR SECO SEGÚN NORMA NTC 4744. SUMINISTRO Y APLICACIÓN (CEBRAS, FLECHAS, PICTOGRAMAS, LINEAS DE PARE, SENDEROS PEATONALES, ACHURADOS, ETC)</t>
  </si>
  <si>
    <t>SUMINISTRO E INSTALACIÓN DE TACHAS REFLECTIVAS UNIDIRECCIONALES</t>
  </si>
  <si>
    <t>SEÑAL VERTICAL GRUPO I (60x60cm) (Incluye Suministro e Instalación)</t>
  </si>
  <si>
    <t>TOTAL SEÑALIZACIÓN</t>
  </si>
  <si>
    <t>ESTRUCTURA DE PAVIMENTO-CICLORUTA Y ANDEN</t>
  </si>
  <si>
    <t>SUBBASE GRANULAR</t>
  </si>
  <si>
    <t>BASE GRANULAR</t>
  </si>
  <si>
    <t>SUMINISTRO  E  INSTALACIÓN  DE GEOTEXTIL T 2400 (ESTABILIZACIÓN, FILTRO Y SEPARACIÓN)</t>
  </si>
  <si>
    <t>RIEGO DE IMPRIMACIÓN</t>
  </si>
  <si>
    <t>RIEGO DE LIGA CON EMULSIÓN ASFÁLTICA CRR-1</t>
  </si>
  <si>
    <t>MEZCLA DENSA EN CALIENTE TIPO MDC-25 (INCLUYE CEMENTO ASFÁLTICO)</t>
  </si>
  <si>
    <t>MEZCLA DENSA EN CALIENTE TIPO MDC-19  (INCLUYE CEMENTO ASFÁLTICO)</t>
  </si>
  <si>
    <t>MEZCLA DENSA EN CALIENTE  TIPO MDC-10  (INCLUYE CEMENTO ASFÁLTICO)</t>
  </si>
  <si>
    <t>RAJÓN PARA MEJORAMIENTO DE LA SUBRASANTE</t>
  </si>
  <si>
    <t>TOTAL ESTRUCTURA DE PAVIMENTO-CICLORUTA Y ANDEN</t>
  </si>
  <si>
    <t>OBRAS DE ARTE</t>
  </si>
  <si>
    <t>MATERIAL DRENANTE 3/4" PARA FILTROS LONGITUDINALES</t>
  </si>
  <si>
    <t>CONCRETOS CLASE D, f´c =3000 psi (bases)</t>
  </si>
  <si>
    <t>CONCRETO CLASE F, 2000 PSI PARA SOLADOS Y ATRAQUES</t>
  </si>
  <si>
    <t>SUMINISTRO FIGURADO Y ARMADO DE ACERO DE REFUERZO 60000 PSI</t>
  </si>
  <si>
    <t>KG</t>
  </si>
  <si>
    <t>TOTAL OBRAS DE ARTE</t>
  </si>
  <si>
    <t>ITEMS NO PREVISTOS</t>
  </si>
  <si>
    <t>DEMOLICION PLACA PISO 0,10M, INC RETIRO</t>
  </si>
  <si>
    <t>LINEAS DE DEMARCACION CON PINTURA EN FRIO</t>
  </si>
  <si>
    <t>TOTAL NO PREVISTOS</t>
  </si>
  <si>
    <t>COSTO DIRECTO</t>
  </si>
  <si>
    <t>A.I.U</t>
  </si>
  <si>
    <t>AJUSTE A ESTUDIOS Y DISEÑOS</t>
  </si>
  <si>
    <t>IVA AJUSTE A DISEÑOS</t>
  </si>
  <si>
    <t>IMPLEMENTACION PLAN DE MANEJO DE TRANSITO (MES)</t>
  </si>
  <si>
    <t>CANT. MESES: 6</t>
  </si>
  <si>
    <t xml:space="preserve">      VALOR MES:</t>
  </si>
  <si>
    <t>AJUSTE AL PESO</t>
  </si>
  <si>
    <t>COSTO TOTAL</t>
  </si>
  <si>
    <t>CUOTA DE GERENCIA (IVA INCLUIDO)</t>
  </si>
  <si>
    <t>VALOR TOTAL OBRA (INCLUIDO AIU Y CUOTA DE GERENCIA)</t>
  </si>
  <si>
    <t>INTERVENTORIA DEL PROYECTO</t>
  </si>
  <si>
    <t>INTERVENTORIA TECNICA, ADMINISTRATIVA, FINANCIERA, AMBIENTAL Y JURIDICA A LA CONSTRUCCIÓN DE LA PRIMERA ETAPA DE LA VÍA LONGITUDINAL VERGANZO DEL MUNICIPIO DE TOCANCIPA</t>
  </si>
  <si>
    <t>VALOR TOTAL INTERVENTORÍA (INCLUIDO IVA Y CUOTA DE GERENCIA)</t>
  </si>
  <si>
    <t>VALOR TOTAL PROYECTO</t>
  </si>
  <si>
    <t>___________________________________________</t>
  </si>
  <si>
    <t>FRACISCO ALIRIO RODRIGUEZ SANTOS</t>
  </si>
  <si>
    <t xml:space="preserve">GERENTE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</si>
</sst>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[$$-240A]\ #,##0"/>
    <numFmt numFmtId="165" formatCode="0.0"/>
    <numFmt numFmtId="166" formatCode="General_)"/>
    <numFmt numFmtId="167" formatCode="_-&quot;$&quot;\ * #,##0_-;\-&quot;$&quot;\ * #,##0_-;_-&quot;$&quot;\ * &quot;-&quot;??_-;_-@_-"/>
    <numFmt numFmtId="169" formatCode="[$$-240A]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name val="Arial"/>
      <family val="2"/>
    </font>
    <font>
      <sz val="10"/>
      <color theme="1"/>
      <name val="Arial Narrow"/>
      <family val="2"/>
    </font>
    <font>
      <b/>
      <sz val="11"/>
      <color theme="1"/>
      <name val="Arial"/>
      <family val="2"/>
    </font>
    <font>
      <b/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 tint="0.1499984740745262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indexed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  <xf numFmtId="0" fontId="10" fillId="0" borderId="0"/>
  </cellStyleXfs>
  <cellXfs count="94">
    <xf numFmtId="0" fontId="0" fillId="0" borderId="0" xfId="0"/>
    <xf numFmtId="0" fontId="2" fillId="0" borderId="1" xfId="4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164" fontId="6" fillId="3" borderId="5" xfId="2" applyNumberFormat="1" applyFont="1" applyFill="1" applyBorder="1" applyAlignment="1">
      <alignment horizontal="center" vertical="center" wrapText="1"/>
    </xf>
    <xf numFmtId="164" fontId="6" fillId="3" borderId="5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164" fontId="7" fillId="0" borderId="5" xfId="1" applyNumberFormat="1" applyFont="1" applyFill="1" applyBorder="1" applyAlignment="1">
      <alignment horizontal="center" vertical="center" wrapText="1"/>
    </xf>
    <xf numFmtId="164" fontId="4" fillId="0" borderId="5" xfId="2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2" fontId="4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7" fillId="4" borderId="5" xfId="2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0" fontId="10" fillId="0" borderId="5" xfId="5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8" fillId="0" borderId="5" xfId="6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13" fillId="0" borderId="5" xfId="2" applyNumberFormat="1" applyFont="1" applyBorder="1" applyAlignment="1">
      <alignment horizontal="center" vertical="center"/>
    </xf>
    <xf numFmtId="9" fontId="4" fillId="0" borderId="5" xfId="3" applyFont="1" applyBorder="1" applyAlignment="1">
      <alignment horizontal="center" vertical="center"/>
    </xf>
    <xf numFmtId="164" fontId="1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164" fontId="14" fillId="0" borderId="5" xfId="2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44" fontId="4" fillId="0" borderId="0" xfId="1" applyFont="1" applyAlignment="1">
      <alignment vertical="center"/>
    </xf>
    <xf numFmtId="44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167" fontId="4" fillId="0" borderId="0" xfId="0" applyNumberFormat="1" applyFont="1" applyAlignment="1">
      <alignment vertical="center"/>
    </xf>
    <xf numFmtId="0" fontId="6" fillId="0" borderId="0" xfId="4" applyFont="1" applyAlignment="1">
      <alignment horizontal="center" vertical="center" wrapText="1"/>
    </xf>
    <xf numFmtId="9" fontId="4" fillId="0" borderId="0" xfId="4" applyNumberFormat="1" applyFont="1" applyAlignment="1">
      <alignment horizontal="center" vertical="center"/>
    </xf>
    <xf numFmtId="164" fontId="6" fillId="0" borderId="0" xfId="4" applyNumberFormat="1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164" fontId="13" fillId="0" borderId="0" xfId="4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64" fontId="4" fillId="0" borderId="0" xfId="2" applyNumberFormat="1" applyFont="1" applyAlignment="1">
      <alignment horizontal="center" vertical="center"/>
    </xf>
    <xf numFmtId="44" fontId="0" fillId="0" borderId="0" xfId="1" applyFont="1"/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5" xfId="4" applyFont="1" applyBorder="1" applyAlignment="1">
      <alignment horizontal="center" vertical="center"/>
    </xf>
    <xf numFmtId="9" fontId="4" fillId="0" borderId="5" xfId="3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6" fontId="15" fillId="6" borderId="5" xfId="4" applyNumberFormat="1" applyFont="1" applyFill="1" applyBorder="1" applyAlignment="1">
      <alignment horizontal="center" vertical="center"/>
    </xf>
    <xf numFmtId="0" fontId="6" fillId="0" borderId="9" xfId="4" applyFont="1" applyBorder="1" applyAlignment="1">
      <alignment horizontal="center" vertical="center" wrapText="1"/>
    </xf>
    <xf numFmtId="0" fontId="6" fillId="0" borderId="10" xfId="4" applyFont="1" applyBorder="1" applyAlignment="1">
      <alignment horizontal="center" vertical="center" wrapText="1"/>
    </xf>
    <xf numFmtId="0" fontId="6" fillId="0" borderId="11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7" borderId="5" xfId="4" applyFont="1" applyFill="1" applyBorder="1" applyAlignment="1">
      <alignment horizontal="center" vertical="center"/>
    </xf>
    <xf numFmtId="164" fontId="13" fillId="8" borderId="5" xfId="4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9" fontId="13" fillId="0" borderId="5" xfId="0" applyNumberFormat="1" applyFont="1" applyBorder="1" applyAlignment="1">
      <alignment horizontal="center" vertical="center"/>
    </xf>
    <xf numFmtId="169" fontId="13" fillId="0" borderId="5" xfId="4" applyNumberFormat="1" applyFont="1" applyBorder="1" applyAlignment="1">
      <alignment horizontal="center" vertical="center"/>
    </xf>
    <xf numFmtId="169" fontId="13" fillId="0" borderId="12" xfId="4" applyNumberFormat="1" applyFont="1" applyBorder="1" applyAlignment="1">
      <alignment horizontal="center" vertical="center"/>
    </xf>
  </cellXfs>
  <cellStyles count="7">
    <cellStyle name="Moneda" xfId="1" builtinId="4"/>
    <cellStyle name="Moneda [0]" xfId="2" builtinId="7"/>
    <cellStyle name="Normal" xfId="0" builtinId="0"/>
    <cellStyle name="Normal 2 2" xfId="5" xr:uid="{D41DBE8C-3C08-4463-89D8-EBBE3047DA62}"/>
    <cellStyle name="Normal 2 7" xfId="4" xr:uid="{853B7752-6569-40DE-A3E8-1E45182E8C91}"/>
    <cellStyle name="Normal 3" xfId="6" xr:uid="{45CAC07B-8DBB-49E1-BA7F-D7336777E2A6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306295</xdr:colOff>
      <xdr:row>3</xdr:row>
      <xdr:rowOff>123638</xdr:rowOff>
    </xdr:from>
    <xdr:to>
      <xdr:col>14</xdr:col>
      <xdr:colOff>289044</xdr:colOff>
      <xdr:row>13</xdr:row>
      <xdr:rowOff>357176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EE19ED-C3EB-47E5-B004-C9B6E113B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97870" y="1752413"/>
          <a:ext cx="7341764" cy="3898970"/>
        </a:xfrm>
        <a:prstGeom prst="rect">
          <a:avLst/>
        </a:prstGeom>
      </xdr:spPr>
    </xdr:pic>
    <xdr:clientData/>
  </xdr:twoCellAnchor>
  <xdr:twoCellAnchor editAs="oneCell">
    <xdr:from>
      <xdr:col>0</xdr:col>
      <xdr:colOff>50799</xdr:colOff>
      <xdr:row>0</xdr:row>
      <xdr:rowOff>82549</xdr:rowOff>
    </xdr:from>
    <xdr:to>
      <xdr:col>0</xdr:col>
      <xdr:colOff>1407582</xdr:colOff>
      <xdr:row>0</xdr:row>
      <xdr:rowOff>551391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DB2939-35F0-477E-8B34-A314A9B8CDC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9" y="82549"/>
          <a:ext cx="1356783" cy="4783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pia%20de%20I%20-%203%20PRESUPUES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rias"/>
      <sheetName val="Presupueto Planeacion"/>
      <sheetName val="NUEVO"/>
      <sheetName val="Presupuesto ICCU"/>
      <sheetName val="precios"/>
      <sheetName val="Hoja1"/>
    </sheetNames>
    <sheetDataSet>
      <sheetData sheetId="0">
        <row r="37">
          <cell r="C37">
            <v>4.2</v>
          </cell>
        </row>
        <row r="38">
          <cell r="C38">
            <v>3</v>
          </cell>
        </row>
        <row r="46">
          <cell r="C46">
            <v>3</v>
          </cell>
        </row>
        <row r="54">
          <cell r="D54">
            <v>117.14999999999999</v>
          </cell>
        </row>
        <row r="70">
          <cell r="J70">
            <v>492.03</v>
          </cell>
        </row>
        <row r="73">
          <cell r="J73">
            <v>73.8</v>
          </cell>
        </row>
        <row r="78">
          <cell r="J78">
            <v>9.4700000000000006</v>
          </cell>
        </row>
        <row r="83">
          <cell r="J83">
            <v>34.979999999999997</v>
          </cell>
        </row>
        <row r="87">
          <cell r="J87">
            <v>19.489999999999998</v>
          </cell>
        </row>
        <row r="97">
          <cell r="J97">
            <v>21.09</v>
          </cell>
        </row>
        <row r="122">
          <cell r="J122">
            <v>3299.05</v>
          </cell>
        </row>
        <row r="126">
          <cell r="J126">
            <v>0</v>
          </cell>
        </row>
        <row r="128">
          <cell r="J128">
            <v>0</v>
          </cell>
        </row>
      </sheetData>
      <sheetData sheetId="1">
        <row r="28">
          <cell r="N28">
            <v>0.33</v>
          </cell>
        </row>
        <row r="40">
          <cell r="A40" t="str">
            <v>NOMBRE Y CARGO DEL FUNCIONARIO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04B03-CF1D-46F5-9EF6-7B981719F71B}">
  <sheetPr>
    <tabColor rgb="FF0066FF"/>
    <pageSetUpPr fitToPage="1"/>
  </sheetPr>
  <dimension ref="A1:J94"/>
  <sheetViews>
    <sheetView tabSelected="1" view="pageBreakPreview" topLeftCell="A70" zoomScale="90" zoomScaleNormal="100" zoomScaleSheetLayoutView="90" workbookViewId="0">
      <selection activeCell="A55" sqref="A55:XFD56"/>
    </sheetView>
  </sheetViews>
  <sheetFormatPr baseColWidth="10" defaultColWidth="11.5703125" defaultRowHeight="12.75" x14ac:dyDescent="0.25"/>
  <cols>
    <col min="1" max="1" width="21.28515625" style="34" customWidth="1"/>
    <col min="2" max="2" width="43.28515625" style="56" customWidth="1"/>
    <col min="3" max="3" width="13.5703125" style="34" customWidth="1"/>
    <col min="4" max="4" width="11.5703125" style="34"/>
    <col min="5" max="5" width="16" style="57" customWidth="1"/>
    <col min="6" max="6" width="26.140625" style="57" customWidth="1"/>
    <col min="7" max="7" width="24" style="2" customWidth="1"/>
    <col min="8" max="8" width="16.5703125" style="2" bestFit="1" customWidth="1"/>
    <col min="9" max="9" width="12" style="2" bestFit="1" customWidth="1"/>
    <col min="10" max="16384" width="11.5703125" style="2"/>
  </cols>
  <sheetData>
    <row r="1" spans="1:10" ht="51.6" customHeight="1" thickBot="1" x14ac:dyDescent="0.3">
      <c r="A1" s="1"/>
      <c r="B1" s="62" t="s">
        <v>0</v>
      </c>
      <c r="C1" s="62"/>
      <c r="D1" s="62"/>
      <c r="E1" s="62"/>
      <c r="F1" s="63"/>
    </row>
    <row r="2" spans="1:10" ht="42" customHeight="1" thickBot="1" x14ac:dyDescent="0.3">
      <c r="A2" s="64" t="s">
        <v>1</v>
      </c>
      <c r="B2" s="65"/>
      <c r="C2" s="65"/>
      <c r="D2" s="65"/>
      <c r="E2" s="65"/>
      <c r="F2" s="66"/>
      <c r="I2" s="2">
        <v>2000</v>
      </c>
      <c r="J2" s="2" t="s">
        <v>2</v>
      </c>
    </row>
    <row r="3" spans="1:10" s="7" customFormat="1" ht="35.25" customHeight="1" x14ac:dyDescent="0.25">
      <c r="A3" s="3" t="s">
        <v>3</v>
      </c>
      <c r="B3" s="4" t="s">
        <v>4</v>
      </c>
      <c r="C3" s="3" t="s">
        <v>5</v>
      </c>
      <c r="D3" s="3" t="s">
        <v>6</v>
      </c>
      <c r="E3" s="5" t="s">
        <v>7</v>
      </c>
      <c r="F3" s="6" t="s">
        <v>8</v>
      </c>
    </row>
    <row r="4" spans="1:10" s="7" customFormat="1" ht="21.75" customHeight="1" x14ac:dyDescent="0.25">
      <c r="A4" s="8">
        <v>1</v>
      </c>
      <c r="B4" s="67" t="s">
        <v>9</v>
      </c>
      <c r="C4" s="68"/>
      <c r="D4" s="68"/>
      <c r="E4" s="68"/>
      <c r="F4" s="69"/>
    </row>
    <row r="5" spans="1:10" x14ac:dyDescent="0.25">
      <c r="A5" s="9">
        <v>1.1000000000000001</v>
      </c>
      <c r="B5" s="10" t="s">
        <v>10</v>
      </c>
      <c r="C5" s="9" t="s">
        <v>11</v>
      </c>
      <c r="D5" s="9">
        <v>1</v>
      </c>
      <c r="E5" s="11">
        <v>3039773</v>
      </c>
      <c r="F5" s="12">
        <f>D5*E5</f>
        <v>3039773</v>
      </c>
    </row>
    <row r="6" spans="1:10" x14ac:dyDescent="0.25">
      <c r="A6" s="9">
        <v>1.2</v>
      </c>
      <c r="B6" s="10" t="s">
        <v>12</v>
      </c>
      <c r="C6" s="9" t="s">
        <v>2</v>
      </c>
      <c r="D6" s="9">
        <v>1940.3999999999999</v>
      </c>
      <c r="E6" s="11">
        <v>24212</v>
      </c>
      <c r="F6" s="12">
        <f t="shared" ref="F6:F9" si="0">D6*E6</f>
        <v>46980964.799999997</v>
      </c>
    </row>
    <row r="7" spans="1:10" x14ac:dyDescent="0.25">
      <c r="A7" s="9">
        <v>1.3</v>
      </c>
      <c r="B7" s="10" t="s">
        <v>13</v>
      </c>
      <c r="C7" s="9" t="s">
        <v>2</v>
      </c>
      <c r="D7" s="9">
        <v>2158.7999999999997</v>
      </c>
      <c r="E7" s="11">
        <v>32151</v>
      </c>
      <c r="F7" s="12">
        <f t="shared" si="0"/>
        <v>69407578.799999997</v>
      </c>
    </row>
    <row r="8" spans="1:10" ht="36.950000000000003" customHeight="1" x14ac:dyDescent="0.25">
      <c r="A8" s="9">
        <v>1.4</v>
      </c>
      <c r="B8" s="13" t="s">
        <v>14</v>
      </c>
      <c r="C8" s="9" t="s">
        <v>15</v>
      </c>
      <c r="D8" s="9">
        <v>12127.199999999999</v>
      </c>
      <c r="E8" s="11">
        <v>5581</v>
      </c>
      <c r="F8" s="12">
        <f t="shared" si="0"/>
        <v>67681903.199999988</v>
      </c>
    </row>
    <row r="9" spans="1:10" ht="51.75" customHeight="1" x14ac:dyDescent="0.25">
      <c r="A9" s="9">
        <v>1.5</v>
      </c>
      <c r="B9" s="10" t="s">
        <v>16</v>
      </c>
      <c r="C9" s="9" t="s">
        <v>17</v>
      </c>
      <c r="D9" s="9">
        <v>25.8</v>
      </c>
      <c r="E9" s="11">
        <v>131548</v>
      </c>
      <c r="F9" s="12">
        <f t="shared" si="0"/>
        <v>3393938.4</v>
      </c>
    </row>
    <row r="10" spans="1:10" ht="23.25" customHeight="1" x14ac:dyDescent="0.25">
      <c r="A10" s="59" t="s">
        <v>18</v>
      </c>
      <c r="B10" s="60"/>
      <c r="C10" s="60"/>
      <c r="D10" s="60"/>
      <c r="E10" s="61"/>
      <c r="F10" s="12">
        <f>SUM(F5:F9)</f>
        <v>190504158.19999999</v>
      </c>
    </row>
    <row r="11" spans="1:10" s="7" customFormat="1" ht="21.75" customHeight="1" x14ac:dyDescent="0.25">
      <c r="A11" s="8">
        <v>2</v>
      </c>
      <c r="B11" s="67" t="s">
        <v>19</v>
      </c>
      <c r="C11" s="68"/>
      <c r="D11" s="68"/>
      <c r="E11" s="68"/>
      <c r="F11" s="69"/>
    </row>
    <row r="12" spans="1:10" ht="49.5" customHeight="1" x14ac:dyDescent="0.25">
      <c r="A12" s="9">
        <v>2.1</v>
      </c>
      <c r="B12" s="14" t="s">
        <v>20</v>
      </c>
      <c r="C12" s="9" t="s">
        <v>17</v>
      </c>
      <c r="D12" s="9">
        <v>1292.3999999999999</v>
      </c>
      <c r="E12" s="12">
        <v>78111</v>
      </c>
      <c r="F12" s="12">
        <f>D12*E12</f>
        <v>100950656.39999999</v>
      </c>
    </row>
    <row r="13" spans="1:10" ht="48" customHeight="1" x14ac:dyDescent="0.25">
      <c r="A13" s="9">
        <v>2.2000000000000002</v>
      </c>
      <c r="B13" s="10" t="s">
        <v>21</v>
      </c>
      <c r="C13" s="9" t="s">
        <v>17</v>
      </c>
      <c r="D13" s="15">
        <v>20350.207021740058</v>
      </c>
      <c r="E13" s="11">
        <v>27015</v>
      </c>
      <c r="F13" s="12">
        <f>D13*E13</f>
        <v>549760842.69230771</v>
      </c>
    </row>
    <row r="14" spans="1:10" ht="49.5" customHeight="1" x14ac:dyDescent="0.25">
      <c r="A14" s="9">
        <v>2.2999999999999998</v>
      </c>
      <c r="B14" s="10" t="s">
        <v>22</v>
      </c>
      <c r="C14" s="16" t="s">
        <v>23</v>
      </c>
      <c r="D14" s="15">
        <v>176431.55984640802</v>
      </c>
      <c r="E14" s="11">
        <v>1823</v>
      </c>
      <c r="F14" s="12">
        <f t="shared" ref="F14" si="1">D14*E14</f>
        <v>321634733.60000181</v>
      </c>
    </row>
    <row r="15" spans="1:10" ht="29.25" customHeight="1" x14ac:dyDescent="0.25">
      <c r="A15" s="9">
        <v>2.4</v>
      </c>
      <c r="B15" s="10" t="s">
        <v>24</v>
      </c>
      <c r="C15" s="9" t="s">
        <v>17</v>
      </c>
      <c r="D15" s="9">
        <v>2100</v>
      </c>
      <c r="E15" s="11">
        <v>106915</v>
      </c>
      <c r="F15" s="12">
        <f>D15*E15</f>
        <v>224521500</v>
      </c>
    </row>
    <row r="16" spans="1:10" x14ac:dyDescent="0.25">
      <c r="A16" s="59" t="s">
        <v>25</v>
      </c>
      <c r="B16" s="60"/>
      <c r="C16" s="60"/>
      <c r="D16" s="60"/>
      <c r="E16" s="61"/>
      <c r="F16" s="17">
        <f>SUM(F12:F15)</f>
        <v>1196867732.6923094</v>
      </c>
    </row>
    <row r="17" spans="1:8" s="7" customFormat="1" ht="21.75" customHeight="1" x14ac:dyDescent="0.25">
      <c r="A17" s="8">
        <v>3</v>
      </c>
      <c r="B17" s="67" t="s">
        <v>26</v>
      </c>
      <c r="C17" s="68"/>
      <c r="D17" s="68"/>
      <c r="E17" s="68"/>
      <c r="F17" s="69"/>
    </row>
    <row r="18" spans="1:8" x14ac:dyDescent="0.25">
      <c r="A18" s="9">
        <v>3.1</v>
      </c>
      <c r="B18" s="14" t="s">
        <v>27</v>
      </c>
      <c r="C18" s="9" t="s">
        <v>15</v>
      </c>
      <c r="D18" s="9">
        <v>870.9</v>
      </c>
      <c r="E18" s="11">
        <v>43231</v>
      </c>
      <c r="F18" s="12">
        <f t="shared" ref="F18:F19" si="2">D18*E18</f>
        <v>37649877.899999999</v>
      </c>
    </row>
    <row r="19" spans="1:8" x14ac:dyDescent="0.25">
      <c r="A19" s="9">
        <v>3.2</v>
      </c>
      <c r="B19" s="14" t="s">
        <v>28</v>
      </c>
      <c r="C19" s="9" t="s">
        <v>17</v>
      </c>
      <c r="D19" s="9">
        <v>11.2</v>
      </c>
      <c r="E19" s="11">
        <v>123860</v>
      </c>
      <c r="F19" s="12">
        <f t="shared" si="2"/>
        <v>1387232</v>
      </c>
    </row>
    <row r="20" spans="1:8" ht="15" customHeight="1" x14ac:dyDescent="0.25">
      <c r="A20" s="59" t="s">
        <v>29</v>
      </c>
      <c r="B20" s="60"/>
      <c r="C20" s="60"/>
      <c r="D20" s="60"/>
      <c r="E20" s="61"/>
      <c r="F20" s="17">
        <f>SUM(F18:F19)</f>
        <v>39037109.899999999</v>
      </c>
    </row>
    <row r="21" spans="1:8" s="7" customFormat="1" ht="21.75" customHeight="1" x14ac:dyDescent="0.25">
      <c r="A21" s="8">
        <v>4</v>
      </c>
      <c r="B21" s="67" t="s">
        <v>30</v>
      </c>
      <c r="C21" s="68"/>
      <c r="D21" s="68"/>
      <c r="E21" s="68"/>
      <c r="F21" s="69"/>
    </row>
    <row r="22" spans="1:8" x14ac:dyDescent="0.25">
      <c r="A22" s="9">
        <v>4.0999999999999996</v>
      </c>
      <c r="B22" s="14" t="s">
        <v>31</v>
      </c>
      <c r="C22" s="9" t="s">
        <v>2</v>
      </c>
      <c r="D22" s="9">
        <v>543.4</v>
      </c>
      <c r="E22" s="11">
        <v>71115</v>
      </c>
      <c r="F22" s="12">
        <f t="shared" ref="F22:F24" si="3">D22*E22</f>
        <v>38643891</v>
      </c>
    </row>
    <row r="23" spans="1:8" x14ac:dyDescent="0.25">
      <c r="A23" s="9">
        <v>4.2</v>
      </c>
      <c r="B23" s="14" t="s">
        <v>32</v>
      </c>
      <c r="C23" s="9" t="s">
        <v>2</v>
      </c>
      <c r="D23" s="9">
        <v>116.7</v>
      </c>
      <c r="E23" s="12">
        <v>99716</v>
      </c>
      <c r="F23" s="12">
        <f t="shared" si="3"/>
        <v>11636857.200000001</v>
      </c>
    </row>
    <row r="24" spans="1:8" x14ac:dyDescent="0.25">
      <c r="A24" s="9">
        <v>4.3</v>
      </c>
      <c r="B24" s="14" t="s">
        <v>33</v>
      </c>
      <c r="C24" s="9" t="s">
        <v>2</v>
      </c>
      <c r="D24" s="9">
        <v>280.8</v>
      </c>
      <c r="E24" s="12">
        <v>142945</v>
      </c>
      <c r="F24" s="12">
        <f t="shared" si="3"/>
        <v>40138956</v>
      </c>
      <c r="H24" s="2">
        <f>3.65*2</f>
        <v>7.3</v>
      </c>
    </row>
    <row r="25" spans="1:8" ht="15" customHeight="1" x14ac:dyDescent="0.25">
      <c r="A25" s="59" t="s">
        <v>34</v>
      </c>
      <c r="B25" s="60"/>
      <c r="C25" s="60"/>
      <c r="D25" s="60"/>
      <c r="E25" s="61"/>
      <c r="F25" s="17">
        <f>SUM(F22:F24)</f>
        <v>90419704.200000003</v>
      </c>
    </row>
    <row r="26" spans="1:8" s="7" customFormat="1" ht="21.75" customHeight="1" x14ac:dyDescent="0.25">
      <c r="A26" s="8">
        <v>5</v>
      </c>
      <c r="B26" s="67" t="s">
        <v>35</v>
      </c>
      <c r="C26" s="68"/>
      <c r="D26" s="68"/>
      <c r="E26" s="68"/>
      <c r="F26" s="69"/>
    </row>
    <row r="27" spans="1:8" ht="39.75" customHeight="1" x14ac:dyDescent="0.25">
      <c r="A27" s="9">
        <v>5.0999999999999996</v>
      </c>
      <c r="B27" s="10" t="s">
        <v>36</v>
      </c>
      <c r="C27" s="9" t="s">
        <v>11</v>
      </c>
      <c r="D27" s="9">
        <v>27</v>
      </c>
      <c r="E27" s="11">
        <v>1089923</v>
      </c>
      <c r="F27" s="12">
        <f t="shared" ref="F27:F31" si="4">D27*E27</f>
        <v>29427921</v>
      </c>
    </row>
    <row r="28" spans="1:8" ht="41.25" customHeight="1" x14ac:dyDescent="0.25">
      <c r="A28" s="9">
        <v>5.2</v>
      </c>
      <c r="B28" s="10" t="s">
        <v>37</v>
      </c>
      <c r="C28" s="9" t="s">
        <v>2</v>
      </c>
      <c r="D28" s="9">
        <v>66</v>
      </c>
      <c r="E28" s="11">
        <v>929812</v>
      </c>
      <c r="F28" s="12">
        <f t="shared" si="4"/>
        <v>61367592</v>
      </c>
    </row>
    <row r="29" spans="1:8" ht="33" customHeight="1" x14ac:dyDescent="0.25">
      <c r="A29" s="9">
        <v>5.3</v>
      </c>
      <c r="B29" s="10" t="s">
        <v>38</v>
      </c>
      <c r="C29" s="9" t="s">
        <v>11</v>
      </c>
      <c r="D29" s="9">
        <v>27</v>
      </c>
      <c r="E29" s="11">
        <v>1088944</v>
      </c>
      <c r="F29" s="12">
        <f t="shared" si="4"/>
        <v>29401488</v>
      </c>
    </row>
    <row r="30" spans="1:8" ht="45" customHeight="1" x14ac:dyDescent="0.25">
      <c r="A30" s="9">
        <v>5.4</v>
      </c>
      <c r="B30" s="14" t="s">
        <v>39</v>
      </c>
      <c r="C30" s="9" t="s">
        <v>11</v>
      </c>
      <c r="D30" s="9">
        <v>16</v>
      </c>
      <c r="E30" s="11">
        <v>546719</v>
      </c>
      <c r="F30" s="12">
        <f t="shared" si="4"/>
        <v>8747504</v>
      </c>
    </row>
    <row r="31" spans="1:8" ht="40.5" customHeight="1" x14ac:dyDescent="0.25">
      <c r="A31" s="18">
        <v>5.5</v>
      </c>
      <c r="B31" s="10" t="s">
        <v>40</v>
      </c>
      <c r="C31" s="9" t="s">
        <v>11</v>
      </c>
      <c r="D31" s="9">
        <v>16</v>
      </c>
      <c r="E31" s="11">
        <v>1654204</v>
      </c>
      <c r="F31" s="12">
        <f t="shared" si="4"/>
        <v>26467264</v>
      </c>
    </row>
    <row r="32" spans="1:8" ht="15" customHeight="1" x14ac:dyDescent="0.25">
      <c r="A32" s="59" t="s">
        <v>41</v>
      </c>
      <c r="B32" s="60"/>
      <c r="C32" s="60"/>
      <c r="D32" s="60"/>
      <c r="E32" s="61"/>
      <c r="F32" s="17">
        <f>SUM(F27:F31)</f>
        <v>155411769</v>
      </c>
    </row>
    <row r="33" spans="1:7" s="7" customFormat="1" ht="21.75" customHeight="1" x14ac:dyDescent="0.25">
      <c r="A33" s="8">
        <v>6</v>
      </c>
      <c r="B33" s="67" t="s">
        <v>42</v>
      </c>
      <c r="C33" s="68"/>
      <c r="D33" s="68"/>
      <c r="E33" s="68"/>
      <c r="F33" s="69"/>
    </row>
    <row r="34" spans="1:7" x14ac:dyDescent="0.25">
      <c r="A34" s="9">
        <v>6.1</v>
      </c>
      <c r="B34" s="14" t="s">
        <v>43</v>
      </c>
      <c r="C34" s="9" t="s">
        <v>2</v>
      </c>
      <c r="D34" s="9">
        <v>196.95</v>
      </c>
      <c r="E34" s="12">
        <v>730813</v>
      </c>
      <c r="F34" s="12">
        <f t="shared" ref="F34:F35" si="5">D34*E34</f>
        <v>143933620.34999999</v>
      </c>
    </row>
    <row r="35" spans="1:7" ht="35.25" customHeight="1" x14ac:dyDescent="0.25">
      <c r="A35" s="9">
        <v>6.2</v>
      </c>
      <c r="B35" s="10" t="s">
        <v>44</v>
      </c>
      <c r="C35" s="9" t="s">
        <v>2</v>
      </c>
      <c r="D35" s="9">
        <v>39</v>
      </c>
      <c r="E35" s="11">
        <v>1999079</v>
      </c>
      <c r="F35" s="12">
        <f t="shared" si="5"/>
        <v>77964081</v>
      </c>
    </row>
    <row r="36" spans="1:7" ht="15" customHeight="1" x14ac:dyDescent="0.25">
      <c r="A36" s="59" t="s">
        <v>45</v>
      </c>
      <c r="B36" s="60"/>
      <c r="C36" s="60"/>
      <c r="D36" s="60"/>
      <c r="E36" s="61"/>
      <c r="F36" s="17">
        <f>SUM(F34:F35)</f>
        <v>221897701.34999999</v>
      </c>
    </row>
    <row r="37" spans="1:7" s="7" customFormat="1" ht="21.75" customHeight="1" x14ac:dyDescent="0.25">
      <c r="A37" s="8">
        <v>7</v>
      </c>
      <c r="B37" s="67" t="s">
        <v>46</v>
      </c>
      <c r="C37" s="68"/>
      <c r="D37" s="68"/>
      <c r="E37" s="68"/>
      <c r="F37" s="69"/>
    </row>
    <row r="38" spans="1:7" x14ac:dyDescent="0.25">
      <c r="A38" s="9">
        <v>7.1</v>
      </c>
      <c r="B38" s="10" t="s">
        <v>47</v>
      </c>
      <c r="C38" s="9" t="s">
        <v>15</v>
      </c>
      <c r="D38" s="9">
        <v>2161.1999999999998</v>
      </c>
      <c r="E38" s="11">
        <v>89094</v>
      </c>
      <c r="F38" s="12">
        <f t="shared" ref="F38:F42" si="6">D38*E38</f>
        <v>192549952.79999998</v>
      </c>
    </row>
    <row r="39" spans="1:7" x14ac:dyDescent="0.25">
      <c r="A39" s="9">
        <v>7.2</v>
      </c>
      <c r="B39" s="10" t="s">
        <v>48</v>
      </c>
      <c r="C39" s="9" t="s">
        <v>17</v>
      </c>
      <c r="D39" s="9">
        <v>11.549999999999999</v>
      </c>
      <c r="E39" s="11">
        <v>123860</v>
      </c>
      <c r="F39" s="12">
        <f t="shared" si="6"/>
        <v>1430582.9999999998</v>
      </c>
    </row>
    <row r="40" spans="1:7" x14ac:dyDescent="0.25">
      <c r="A40" s="9">
        <v>7.3</v>
      </c>
      <c r="B40" s="10" t="s">
        <v>49</v>
      </c>
      <c r="C40" s="9" t="s">
        <v>2</v>
      </c>
      <c r="D40" s="9">
        <v>2056.1999999999998</v>
      </c>
      <c r="E40" s="11">
        <v>133152</v>
      </c>
      <c r="F40" s="12">
        <f t="shared" si="6"/>
        <v>273787142.39999998</v>
      </c>
    </row>
    <row r="41" spans="1:7" ht="66.75" customHeight="1" x14ac:dyDescent="0.25">
      <c r="A41" s="9">
        <v>7.4</v>
      </c>
      <c r="B41" s="10" t="s">
        <v>50</v>
      </c>
      <c r="C41" s="9" t="s">
        <v>2</v>
      </c>
      <c r="D41" s="9">
        <v>255</v>
      </c>
      <c r="E41" s="11">
        <v>114507</v>
      </c>
      <c r="F41" s="12">
        <f t="shared" si="6"/>
        <v>29199285</v>
      </c>
    </row>
    <row r="42" spans="1:7" x14ac:dyDescent="0.25">
      <c r="A42" s="9">
        <v>7.5</v>
      </c>
      <c r="B42" s="10" t="s">
        <v>51</v>
      </c>
      <c r="C42" s="9" t="s">
        <v>2</v>
      </c>
      <c r="D42" s="9">
        <v>3088.2</v>
      </c>
      <c r="E42" s="11">
        <v>100531</v>
      </c>
      <c r="F42" s="12">
        <f t="shared" si="6"/>
        <v>310459834.19999999</v>
      </c>
    </row>
    <row r="43" spans="1:7" ht="15" customHeight="1" x14ac:dyDescent="0.25">
      <c r="A43" s="59" t="s">
        <v>52</v>
      </c>
      <c r="B43" s="60"/>
      <c r="C43" s="60"/>
      <c r="D43" s="60"/>
      <c r="E43" s="61"/>
      <c r="F43" s="17">
        <f>SUM(F38:F42)</f>
        <v>807426797.39999986</v>
      </c>
    </row>
    <row r="44" spans="1:7" s="7" customFormat="1" ht="21.75" customHeight="1" x14ac:dyDescent="0.25">
      <c r="A44" s="8">
        <v>8</v>
      </c>
      <c r="B44" s="67" t="s">
        <v>53</v>
      </c>
      <c r="C44" s="68"/>
      <c r="D44" s="68"/>
      <c r="E44" s="68"/>
      <c r="F44" s="69"/>
    </row>
    <row r="45" spans="1:7" ht="35.25" customHeight="1" x14ac:dyDescent="0.25">
      <c r="A45" s="9">
        <v>8.1</v>
      </c>
      <c r="B45" s="10" t="s">
        <v>54</v>
      </c>
      <c r="C45" s="16" t="s">
        <v>55</v>
      </c>
      <c r="D45" s="9">
        <v>8400</v>
      </c>
      <c r="E45" s="19">
        <v>4760.3783800000001</v>
      </c>
      <c r="F45" s="12">
        <f t="shared" ref="F45:F49" si="7">D45*E45</f>
        <v>39987178.391999997</v>
      </c>
      <c r="G45" s="2" t="s">
        <v>56</v>
      </c>
    </row>
    <row r="46" spans="1:7" ht="57.75" customHeight="1" x14ac:dyDescent="0.25">
      <c r="A46" s="9">
        <v>8.1999999999999993</v>
      </c>
      <c r="B46" s="10" t="s">
        <v>57</v>
      </c>
      <c r="C46" s="16" t="s">
        <v>55</v>
      </c>
      <c r="D46" s="9">
        <v>8400</v>
      </c>
      <c r="E46" s="11">
        <v>18918</v>
      </c>
      <c r="F46" s="12">
        <f t="shared" si="7"/>
        <v>158911200</v>
      </c>
    </row>
    <row r="47" spans="1:7" ht="84.75" customHeight="1" x14ac:dyDescent="0.25">
      <c r="A47" s="9">
        <v>8.3000000000000007</v>
      </c>
      <c r="B47" s="10" t="s">
        <v>58</v>
      </c>
      <c r="C47" s="16" t="s">
        <v>15</v>
      </c>
      <c r="D47" s="9">
        <v>52.8</v>
      </c>
      <c r="E47" s="11">
        <v>132428.31220000001</v>
      </c>
      <c r="F47" s="12">
        <f t="shared" si="7"/>
        <v>6992214.8841600008</v>
      </c>
    </row>
    <row r="48" spans="1:7" ht="32.25" customHeight="1" x14ac:dyDescent="0.25">
      <c r="A48" s="9">
        <v>8.4</v>
      </c>
      <c r="B48" s="20" t="s">
        <v>59</v>
      </c>
      <c r="C48" s="16" t="s">
        <v>11</v>
      </c>
      <c r="D48" s="9">
        <v>1680</v>
      </c>
      <c r="E48" s="11">
        <v>19107</v>
      </c>
      <c r="F48" s="12">
        <f t="shared" si="7"/>
        <v>32099760</v>
      </c>
    </row>
    <row r="49" spans="1:6" ht="33.75" customHeight="1" x14ac:dyDescent="0.25">
      <c r="A49" s="9">
        <v>8.5</v>
      </c>
      <c r="B49" s="10" t="s">
        <v>60</v>
      </c>
      <c r="C49" s="16" t="s">
        <v>11</v>
      </c>
      <c r="D49" s="9">
        <v>11</v>
      </c>
      <c r="E49" s="11">
        <v>498486</v>
      </c>
      <c r="F49" s="12">
        <f t="shared" si="7"/>
        <v>5483346</v>
      </c>
    </row>
    <row r="50" spans="1:6" ht="15" customHeight="1" x14ac:dyDescent="0.25">
      <c r="A50" s="59" t="s">
        <v>61</v>
      </c>
      <c r="B50" s="60"/>
      <c r="C50" s="60"/>
      <c r="D50" s="60"/>
      <c r="E50" s="61"/>
      <c r="F50" s="17">
        <f>SUM(F45:F49)</f>
        <v>243473699.27616</v>
      </c>
    </row>
    <row r="51" spans="1:6" s="7" customFormat="1" ht="21.75" customHeight="1" x14ac:dyDescent="0.25">
      <c r="A51" s="8">
        <v>9</v>
      </c>
      <c r="B51" s="67" t="s">
        <v>62</v>
      </c>
      <c r="C51" s="68"/>
      <c r="D51" s="68"/>
      <c r="E51" s="68"/>
      <c r="F51" s="69"/>
    </row>
    <row r="52" spans="1:6" x14ac:dyDescent="0.25">
      <c r="A52" s="9">
        <v>9.1</v>
      </c>
      <c r="B52" s="14" t="s">
        <v>63</v>
      </c>
      <c r="C52" s="9" t="s">
        <v>17</v>
      </c>
      <c r="D52" s="9">
        <v>4905.5999999999995</v>
      </c>
      <c r="E52" s="11">
        <v>198684</v>
      </c>
      <c r="F52" s="12">
        <f t="shared" ref="F52:F60" si="8">D52*E52</f>
        <v>974664230.39999986</v>
      </c>
    </row>
    <row r="53" spans="1:6" x14ac:dyDescent="0.25">
      <c r="A53" s="9">
        <v>9.1999999999999993</v>
      </c>
      <c r="B53" s="14" t="s">
        <v>64</v>
      </c>
      <c r="C53" s="9" t="s">
        <v>17</v>
      </c>
      <c r="D53" s="9">
        <v>3679.2</v>
      </c>
      <c r="E53" s="11">
        <v>221223</v>
      </c>
      <c r="F53" s="12">
        <f t="shared" si="8"/>
        <v>813923661.5999999</v>
      </c>
    </row>
    <row r="54" spans="1:6" ht="39" customHeight="1" x14ac:dyDescent="0.25">
      <c r="A54" s="9">
        <v>9.3000000000000007</v>
      </c>
      <c r="B54" s="14" t="s">
        <v>65</v>
      </c>
      <c r="C54" s="9" t="s">
        <v>15</v>
      </c>
      <c r="D54" s="9">
        <v>13608</v>
      </c>
      <c r="E54" s="11">
        <v>13558</v>
      </c>
      <c r="F54" s="12">
        <f t="shared" si="8"/>
        <v>184497264</v>
      </c>
    </row>
    <row r="55" spans="1:6" x14ac:dyDescent="0.25">
      <c r="A55" s="9">
        <v>9.4</v>
      </c>
      <c r="B55" s="14" t="s">
        <v>66</v>
      </c>
      <c r="C55" s="9" t="s">
        <v>15</v>
      </c>
      <c r="D55" s="9">
        <v>16800</v>
      </c>
      <c r="E55" s="11">
        <v>6195</v>
      </c>
      <c r="F55" s="12">
        <f t="shared" si="8"/>
        <v>104076000</v>
      </c>
    </row>
    <row r="56" spans="1:6" x14ac:dyDescent="0.25">
      <c r="A56" s="9">
        <v>9.5</v>
      </c>
      <c r="B56" s="14" t="s">
        <v>67</v>
      </c>
      <c r="C56" s="9" t="s">
        <v>15</v>
      </c>
      <c r="D56" s="9">
        <v>16800</v>
      </c>
      <c r="E56" s="11">
        <v>6195</v>
      </c>
      <c r="F56" s="12">
        <f t="shared" si="8"/>
        <v>104076000</v>
      </c>
    </row>
    <row r="57" spans="1:6" ht="30.75" customHeight="1" x14ac:dyDescent="0.25">
      <c r="A57" s="9">
        <v>9.6</v>
      </c>
      <c r="B57" s="14" t="s">
        <v>68</v>
      </c>
      <c r="C57" s="9" t="s">
        <v>17</v>
      </c>
      <c r="D57" s="21">
        <v>749</v>
      </c>
      <c r="E57" s="11">
        <v>1410397</v>
      </c>
      <c r="F57" s="12">
        <f t="shared" si="8"/>
        <v>1056387353</v>
      </c>
    </row>
    <row r="58" spans="1:6" ht="33.75" customHeight="1" x14ac:dyDescent="0.25">
      <c r="A58" s="9">
        <v>9.6999999999999993</v>
      </c>
      <c r="B58" s="14" t="s">
        <v>69</v>
      </c>
      <c r="C58" s="9" t="s">
        <v>17</v>
      </c>
      <c r="D58" s="9">
        <v>735.83999999999992</v>
      </c>
      <c r="E58" s="11">
        <v>1410397</v>
      </c>
      <c r="F58" s="12">
        <f t="shared" si="8"/>
        <v>1037826528.4799999</v>
      </c>
    </row>
    <row r="59" spans="1:6" ht="34.5" customHeight="1" x14ac:dyDescent="0.25">
      <c r="A59" s="9">
        <v>9.8000000000000007</v>
      </c>
      <c r="B59" s="14" t="s">
        <v>70</v>
      </c>
      <c r="C59" s="9" t="s">
        <v>17</v>
      </c>
      <c r="D59" s="9">
        <v>246</v>
      </c>
      <c r="E59" s="11">
        <v>1410397</v>
      </c>
      <c r="F59" s="12">
        <f t="shared" si="8"/>
        <v>346957662</v>
      </c>
    </row>
    <row r="60" spans="1:6" x14ac:dyDescent="0.25">
      <c r="A60" s="9">
        <v>9.9</v>
      </c>
      <c r="B60" s="14" t="s">
        <v>71</v>
      </c>
      <c r="C60" s="9" t="s">
        <v>17</v>
      </c>
      <c r="D60" s="15">
        <v>1625.092172055176</v>
      </c>
      <c r="E60" s="12">
        <v>178880</v>
      </c>
      <c r="F60" s="12">
        <f t="shared" si="8"/>
        <v>290696487.73722988</v>
      </c>
    </row>
    <row r="61" spans="1:6" ht="15" customHeight="1" x14ac:dyDescent="0.25">
      <c r="A61" s="59" t="s">
        <v>72</v>
      </c>
      <c r="B61" s="60"/>
      <c r="C61" s="60"/>
      <c r="D61" s="60"/>
      <c r="E61" s="61"/>
      <c r="F61" s="17">
        <f>SUM(F52:F60)</f>
        <v>4913105187.2172298</v>
      </c>
    </row>
    <row r="62" spans="1:6" s="7" customFormat="1" ht="21.75" customHeight="1" x14ac:dyDescent="0.25">
      <c r="A62" s="8">
        <v>10</v>
      </c>
      <c r="B62" s="67" t="s">
        <v>73</v>
      </c>
      <c r="C62" s="68"/>
      <c r="D62" s="68"/>
      <c r="E62" s="68"/>
      <c r="F62" s="69"/>
    </row>
    <row r="63" spans="1:6" ht="28.5" customHeight="1" x14ac:dyDescent="0.25">
      <c r="A63" s="22">
        <v>10.199999999999999</v>
      </c>
      <c r="B63" s="10" t="s">
        <v>74</v>
      </c>
      <c r="C63" s="9" t="s">
        <v>17</v>
      </c>
      <c r="D63" s="9">
        <v>146</v>
      </c>
      <c r="E63" s="11">
        <v>199097</v>
      </c>
      <c r="F63" s="12">
        <f t="shared" ref="F63:F67" si="9">D63*E63</f>
        <v>29068162</v>
      </c>
    </row>
    <row r="64" spans="1:6" ht="24.75" customHeight="1" x14ac:dyDescent="0.25">
      <c r="A64" s="22">
        <v>10.4</v>
      </c>
      <c r="B64" s="14" t="s">
        <v>75</v>
      </c>
      <c r="C64" s="9" t="s">
        <v>17</v>
      </c>
      <c r="D64" s="21">
        <v>157</v>
      </c>
      <c r="E64" s="12">
        <v>760233</v>
      </c>
      <c r="F64" s="12">
        <f t="shared" si="9"/>
        <v>119356581</v>
      </c>
    </row>
    <row r="65" spans="1:9" ht="29.25" customHeight="1" x14ac:dyDescent="0.25">
      <c r="A65" s="22">
        <v>10.5</v>
      </c>
      <c r="B65" s="14" t="s">
        <v>76</v>
      </c>
      <c r="C65" s="9" t="s">
        <v>17</v>
      </c>
      <c r="D65" s="9">
        <v>15</v>
      </c>
      <c r="E65" s="11">
        <v>468847</v>
      </c>
      <c r="F65" s="12">
        <f t="shared" si="9"/>
        <v>7032705</v>
      </c>
      <c r="G65" s="2">
        <f>45+35</f>
        <v>80</v>
      </c>
    </row>
    <row r="66" spans="1:9" ht="35.25" customHeight="1" x14ac:dyDescent="0.25">
      <c r="A66" s="22">
        <v>10.6</v>
      </c>
      <c r="B66" s="14" t="s">
        <v>65</v>
      </c>
      <c r="C66" s="9" t="s">
        <v>15</v>
      </c>
      <c r="D66" s="9">
        <v>1533.08</v>
      </c>
      <c r="E66" s="11">
        <v>13558</v>
      </c>
      <c r="F66" s="12">
        <f t="shared" si="9"/>
        <v>20785498.640000001</v>
      </c>
    </row>
    <row r="67" spans="1:9" ht="33" customHeight="1" x14ac:dyDescent="0.25">
      <c r="A67" s="22">
        <v>10.7</v>
      </c>
      <c r="B67" s="10" t="s">
        <v>77</v>
      </c>
      <c r="C67" s="9" t="s">
        <v>78</v>
      </c>
      <c r="D67" s="23">
        <v>6659.05</v>
      </c>
      <c r="E67" s="11">
        <v>8303</v>
      </c>
      <c r="F67" s="12">
        <f t="shared" si="9"/>
        <v>55290092.149999999</v>
      </c>
    </row>
    <row r="68" spans="1:9" ht="15" customHeight="1" x14ac:dyDescent="0.25">
      <c r="A68" s="59" t="s">
        <v>79</v>
      </c>
      <c r="B68" s="60"/>
      <c r="C68" s="60"/>
      <c r="D68" s="60"/>
      <c r="E68" s="61"/>
      <c r="F68" s="17">
        <f>SUM(F63:F67)</f>
        <v>231533038.78999999</v>
      </c>
    </row>
    <row r="69" spans="1:9" s="7" customFormat="1" x14ac:dyDescent="0.25">
      <c r="A69" s="8">
        <v>11</v>
      </c>
      <c r="B69" s="24" t="s">
        <v>80</v>
      </c>
      <c r="C69" s="24"/>
      <c r="D69" s="24"/>
      <c r="E69" s="25"/>
      <c r="F69" s="17"/>
    </row>
    <row r="70" spans="1:9" s="7" customFormat="1" x14ac:dyDescent="0.25">
      <c r="A70" s="9">
        <v>11.1</v>
      </c>
      <c r="B70" s="14" t="s">
        <v>81</v>
      </c>
      <c r="C70" s="26" t="s">
        <v>15</v>
      </c>
      <c r="D70" s="27">
        <v>17.5</v>
      </c>
      <c r="E70" s="28">
        <v>29615</v>
      </c>
      <c r="F70" s="12">
        <f t="shared" ref="F70" si="10">+D70*E70</f>
        <v>518262.5</v>
      </c>
    </row>
    <row r="71" spans="1:9" ht="40.5" customHeight="1" x14ac:dyDescent="0.25">
      <c r="A71" s="9">
        <v>11.2</v>
      </c>
      <c r="B71" s="29" t="s">
        <v>82</v>
      </c>
      <c r="C71" s="30" t="s">
        <v>2</v>
      </c>
      <c r="D71" s="31">
        <v>86.4</v>
      </c>
      <c r="E71" s="11">
        <v>5569</v>
      </c>
      <c r="F71" s="32">
        <f t="shared" ref="F71" si="11">D71*E71</f>
        <v>481161.60000000003</v>
      </c>
    </row>
    <row r="72" spans="1:9" ht="15" customHeight="1" x14ac:dyDescent="0.25">
      <c r="A72" s="71" t="s">
        <v>83</v>
      </c>
      <c r="B72" s="72"/>
      <c r="C72" s="72"/>
      <c r="D72" s="72"/>
      <c r="E72" s="73"/>
      <c r="F72" s="33">
        <f>SUM(F70:F71)</f>
        <v>999424.10000000009</v>
      </c>
    </row>
    <row r="73" spans="1:9" x14ac:dyDescent="0.25">
      <c r="B73" s="35"/>
      <c r="C73" s="35"/>
      <c r="D73" s="35"/>
      <c r="E73" s="36"/>
      <c r="F73" s="12"/>
    </row>
    <row r="74" spans="1:9" ht="16.5" x14ac:dyDescent="0.25">
      <c r="A74" s="70" t="s">
        <v>84</v>
      </c>
      <c r="B74" s="70"/>
      <c r="C74" s="70"/>
      <c r="D74" s="70"/>
      <c r="E74" s="70"/>
      <c r="F74" s="37">
        <f>SUM(F5:F72)/2</f>
        <v>8090676322.125699</v>
      </c>
    </row>
    <row r="75" spans="1:9" ht="16.5" x14ac:dyDescent="0.25">
      <c r="A75" s="75" t="s">
        <v>85</v>
      </c>
      <c r="B75" s="75"/>
      <c r="C75" s="75"/>
      <c r="D75" s="75"/>
      <c r="E75" s="38">
        <v>0.3</v>
      </c>
      <c r="F75" s="39">
        <f>+F74*E75</f>
        <v>2427202896.6377096</v>
      </c>
      <c r="I75" s="2">
        <f>H80/E70</f>
        <v>1.1509140661272792E-7</v>
      </c>
    </row>
    <row r="76" spans="1:9" ht="16.5" x14ac:dyDescent="0.25">
      <c r="A76" s="75" t="s">
        <v>86</v>
      </c>
      <c r="B76" s="75"/>
      <c r="C76" s="75"/>
      <c r="D76" s="75"/>
      <c r="E76" s="75"/>
      <c r="F76" s="39">
        <v>85000000</v>
      </c>
    </row>
    <row r="77" spans="1:9" ht="16.5" x14ac:dyDescent="0.25">
      <c r="A77" s="75" t="s">
        <v>87</v>
      </c>
      <c r="B77" s="75"/>
      <c r="C77" s="75"/>
      <c r="D77" s="75"/>
      <c r="E77" s="38">
        <v>0.19</v>
      </c>
      <c r="F77" s="39">
        <f>+F76*$E$77</f>
        <v>16150000</v>
      </c>
    </row>
    <row r="78" spans="1:9" ht="16.5" x14ac:dyDescent="0.25">
      <c r="A78" s="76" t="s">
        <v>88</v>
      </c>
      <c r="B78" s="77"/>
      <c r="C78" s="40" t="s">
        <v>89</v>
      </c>
      <c r="D78" s="41" t="s">
        <v>90</v>
      </c>
      <c r="E78" s="58">
        <v>8963987</v>
      </c>
      <c r="F78" s="42">
        <f>+E78*6</f>
        <v>53783922</v>
      </c>
      <c r="G78" s="58">
        <v>8963987</v>
      </c>
    </row>
    <row r="79" spans="1:9" ht="16.5" x14ac:dyDescent="0.25">
      <c r="A79" s="70" t="s">
        <v>91</v>
      </c>
      <c r="B79" s="70"/>
      <c r="C79" s="70"/>
      <c r="D79" s="70"/>
      <c r="E79" s="70"/>
      <c r="F79" s="43"/>
    </row>
    <row r="80" spans="1:9" ht="16.5" x14ac:dyDescent="0.25">
      <c r="A80" s="70" t="s">
        <v>92</v>
      </c>
      <c r="B80" s="70"/>
      <c r="C80" s="70"/>
      <c r="D80" s="70"/>
      <c r="E80" s="70"/>
      <c r="F80" s="43">
        <f>SUM(F74:F79)+105.67-0.7-390.73</f>
        <v>10672812855.003408</v>
      </c>
      <c r="G80" s="44">
        <v>10672812855</v>
      </c>
      <c r="H80" s="45">
        <f>F80-G80</f>
        <v>3.4084320068359375E-3</v>
      </c>
    </row>
    <row r="81" spans="1:9" ht="16.5" x14ac:dyDescent="0.25">
      <c r="A81" s="78" t="s">
        <v>93</v>
      </c>
      <c r="B81" s="78"/>
      <c r="C81" s="78"/>
      <c r="D81" s="78"/>
      <c r="E81" s="78"/>
      <c r="F81" s="39">
        <v>438954823</v>
      </c>
    </row>
    <row r="82" spans="1:9" ht="16.5" x14ac:dyDescent="0.25">
      <c r="A82" s="70" t="s">
        <v>94</v>
      </c>
      <c r="B82" s="70"/>
      <c r="C82" s="70"/>
      <c r="D82" s="70"/>
      <c r="E82" s="70"/>
      <c r="F82" s="91">
        <f>+F80+F81+0.7</f>
        <v>11111767678.703409</v>
      </c>
      <c r="G82" s="45">
        <f>+G80-F80</f>
        <v>-3.4084320068359375E-3</v>
      </c>
    </row>
    <row r="83" spans="1:9" x14ac:dyDescent="0.25">
      <c r="A83" s="46"/>
      <c r="B83" s="46"/>
      <c r="C83" s="46"/>
      <c r="D83" s="46"/>
      <c r="E83" s="47"/>
      <c r="F83" s="47"/>
    </row>
    <row r="84" spans="1:9" x14ac:dyDescent="0.25">
      <c r="B84" s="2"/>
      <c r="D84" s="48"/>
      <c r="E84" s="49"/>
      <c r="F84" s="49"/>
    </row>
    <row r="85" spans="1:9" ht="18" customHeight="1" x14ac:dyDescent="0.25">
      <c r="A85" s="79" t="s">
        <v>95</v>
      </c>
      <c r="B85" s="79"/>
      <c r="C85" s="79"/>
      <c r="D85" s="79"/>
      <c r="E85" s="79"/>
      <c r="F85" s="79"/>
    </row>
    <row r="86" spans="1:9" ht="36" customHeight="1" x14ac:dyDescent="0.25">
      <c r="A86" s="80" t="s">
        <v>96</v>
      </c>
      <c r="B86" s="81"/>
      <c r="C86" s="81"/>
      <c r="D86" s="81"/>
      <c r="E86" s="82"/>
      <c r="F86" s="93">
        <v>853142143.29999995</v>
      </c>
      <c r="G86" s="44"/>
      <c r="H86" s="44"/>
      <c r="I86" s="50"/>
    </row>
    <row r="87" spans="1:9" ht="16.5" x14ac:dyDescent="0.25">
      <c r="A87" s="83" t="s">
        <v>93</v>
      </c>
      <c r="B87" s="84"/>
      <c r="C87" s="84"/>
      <c r="D87" s="84"/>
      <c r="E87" s="85"/>
      <c r="F87" s="92">
        <v>35090178</v>
      </c>
    </row>
    <row r="88" spans="1:9" ht="16.5" x14ac:dyDescent="0.25">
      <c r="A88" s="74" t="s">
        <v>97</v>
      </c>
      <c r="B88" s="74"/>
      <c r="C88" s="74"/>
      <c r="D88" s="74"/>
      <c r="E88" s="74"/>
      <c r="F88" s="92">
        <f>+F86+F87</f>
        <v>888232321.29999995</v>
      </c>
    </row>
    <row r="89" spans="1:9" x14ac:dyDescent="0.25">
      <c r="A89" s="51"/>
      <c r="B89" s="51"/>
      <c r="C89" s="51"/>
      <c r="D89" s="52"/>
      <c r="E89" s="53"/>
      <c r="F89" s="49"/>
    </row>
    <row r="90" spans="1:9" ht="16.5" x14ac:dyDescent="0.25">
      <c r="A90" s="86" t="s">
        <v>98</v>
      </c>
      <c r="B90" s="86"/>
      <c r="C90" s="86"/>
      <c r="D90" s="86"/>
      <c r="E90" s="87">
        <f>+F82+F88</f>
        <v>12000000000.003408</v>
      </c>
      <c r="F90" s="87"/>
    </row>
    <row r="91" spans="1:9" ht="62.25" customHeight="1" x14ac:dyDescent="0.25">
      <c r="A91" s="54"/>
      <c r="B91" s="54"/>
      <c r="C91" s="54"/>
      <c r="D91" s="54"/>
      <c r="E91" s="55"/>
      <c r="F91" s="55"/>
    </row>
    <row r="92" spans="1:9" s="34" customFormat="1" ht="15" customHeight="1" x14ac:dyDescent="0.25">
      <c r="A92" s="88" t="s">
        <v>99</v>
      </c>
      <c r="B92" s="88"/>
      <c r="C92" s="88"/>
      <c r="D92" s="88"/>
      <c r="E92" s="88"/>
      <c r="F92" s="88"/>
    </row>
    <row r="93" spans="1:9" s="34" customFormat="1" ht="15" customHeight="1" x14ac:dyDescent="0.25">
      <c r="A93" s="89" t="s">
        <v>100</v>
      </c>
      <c r="B93" s="89"/>
      <c r="C93" s="89"/>
      <c r="D93" s="89"/>
      <c r="E93" s="89"/>
      <c r="F93" s="89"/>
    </row>
    <row r="94" spans="1:9" s="34" customFormat="1" ht="15" customHeight="1" x14ac:dyDescent="0.25">
      <c r="A94" s="90" t="s">
        <v>101</v>
      </c>
      <c r="B94" s="90"/>
      <c r="C94" s="90"/>
      <c r="D94" s="90"/>
      <c r="E94" s="90"/>
      <c r="F94" s="90"/>
    </row>
  </sheetData>
  <mergeCells count="41">
    <mergeCell ref="A90:D90"/>
    <mergeCell ref="E90:F90"/>
    <mergeCell ref="A92:F92"/>
    <mergeCell ref="A93:F93"/>
    <mergeCell ref="A94:F94"/>
    <mergeCell ref="A88:E88"/>
    <mergeCell ref="A75:D75"/>
    <mergeCell ref="A76:E76"/>
    <mergeCell ref="A77:D77"/>
    <mergeCell ref="A78:B78"/>
    <mergeCell ref="A79:E79"/>
    <mergeCell ref="A80:E80"/>
    <mergeCell ref="A81:E81"/>
    <mergeCell ref="A82:E82"/>
    <mergeCell ref="A85:F85"/>
    <mergeCell ref="A86:E86"/>
    <mergeCell ref="A87:E87"/>
    <mergeCell ref="A74:E74"/>
    <mergeCell ref="B33:F33"/>
    <mergeCell ref="A36:E36"/>
    <mergeCell ref="B37:F37"/>
    <mergeCell ref="A43:E43"/>
    <mergeCell ref="B44:F44"/>
    <mergeCell ref="A50:E50"/>
    <mergeCell ref="B51:F51"/>
    <mergeCell ref="A61:E61"/>
    <mergeCell ref="B62:F62"/>
    <mergeCell ref="A68:E68"/>
    <mergeCell ref="A72:E72"/>
    <mergeCell ref="A32:E32"/>
    <mergeCell ref="B1:F1"/>
    <mergeCell ref="A2:F2"/>
    <mergeCell ref="B4:F4"/>
    <mergeCell ref="A10:E10"/>
    <mergeCell ref="B11:F11"/>
    <mergeCell ref="A16:E16"/>
    <mergeCell ref="B17:F17"/>
    <mergeCell ref="A20:E20"/>
    <mergeCell ref="B21:F21"/>
    <mergeCell ref="A25:E25"/>
    <mergeCell ref="B26:F26"/>
  </mergeCells>
  <printOptions horizontalCentered="1"/>
  <pageMargins left="0.70866141732283472" right="0.70866141732283472" top="0.74803149606299213" bottom="0.74803149606299213" header="0.31496062992125984" footer="0.31496062992125984"/>
  <pageSetup scale="68" fitToHeight="0" orientation="portrait" r:id="rId1"/>
  <rowBreaks count="1" manualBreakCount="1">
    <brk id="73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LONGIT VERGANZO</vt:lpstr>
      <vt:lpstr>'LONGIT VERGANZO'!Área_de_impresión</vt:lpstr>
      <vt:lpstr>'LONGIT VERGANZO'!Títulos_a_imprimir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Mercedes Rodríguez Sarmiento</dc:creator>
  <cp:lastModifiedBy>Sonia Mercedes Rodríguez Sarmiento</cp:lastModifiedBy>
  <cp:lastPrinted>2026-06-02T17:16:41Z</cp:lastPrinted>
  <dcterms:created xsi:type="dcterms:W3CDTF">2026-06-01T21:45:24Z</dcterms:created>
  <dcterms:modified xsi:type="dcterms:W3CDTF">2026-06-02T17:16:43Z</dcterms:modified>
</cp:coreProperties>
</file>